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 defaultThemeVersion="166925"/>
  <xr:revisionPtr revIDLastSave="0" documentId="13_ncr:1_{1DC52BBB-6600-42BD-A7C6-C977D510811F}" xr6:coauthVersionLast="47" xr6:coauthVersionMax="47" xr10:uidLastSave="{00000000-0000-0000-0000-000000000000}"/>
  <bookViews>
    <workbookView xWindow="-28920" yWindow="-4725" windowWidth="29040" windowHeight="15720" xr2:uid="{7611B77C-E719-4F80-B72E-4D137FF2394C}"/>
  </bookViews>
  <sheets>
    <sheet name="MontantsTEM" sheetId="1" r:id="rId1"/>
    <sheet name="DétailsSNA" sheetId="2" r:id="rId2"/>
    <sheet name="DétailsSB" sheetId="4" r:id="rId3"/>
    <sheet name="DétailsFEC" sheetId="5" r:id="rId4"/>
    <sheet name="DétailsPGL" sheetId="6" r:id="rId5"/>
    <sheet name="Taux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" i="1" l="1"/>
  <c r="D3" i="1" l="1"/>
  <c r="E3" i="1"/>
  <c r="F3" i="1"/>
  <c r="F4" i="1" l="1"/>
  <c r="F5" i="1" s="1"/>
  <c r="D10" i="6" s="1"/>
  <c r="E4" i="1"/>
  <c r="E5" i="1" s="1"/>
  <c r="C4" i="1"/>
  <c r="C5" i="1" l="1"/>
  <c r="C7" i="1" s="1"/>
  <c r="D25" i="5"/>
  <c r="D4" i="5" s="1"/>
  <c r="E8" i="1"/>
  <c r="F8" i="1"/>
  <c r="D6" i="6"/>
  <c r="D3" i="6"/>
  <c r="D4" i="1"/>
  <c r="D5" i="1" s="1"/>
  <c r="F10" i="1"/>
  <c r="F9" i="1"/>
  <c r="F7" i="1"/>
  <c r="F6" i="1"/>
  <c r="E10" i="1"/>
  <c r="E9" i="1"/>
  <c r="E6" i="1"/>
  <c r="E7" i="1"/>
  <c r="C6" i="1" l="1"/>
  <c r="B5" i="1"/>
  <c r="C10" i="1"/>
  <c r="D3" i="5"/>
  <c r="D19" i="5"/>
  <c r="C9" i="1"/>
  <c r="B4" i="1"/>
  <c r="D23" i="5"/>
  <c r="D20" i="5"/>
  <c r="C8" i="1"/>
  <c r="D2" i="5"/>
  <c r="D11" i="5"/>
  <c r="D6" i="5"/>
  <c r="D14" i="5"/>
  <c r="D5" i="5"/>
  <c r="D8" i="5"/>
  <c r="D21" i="2"/>
  <c r="D18" i="2" s="1"/>
  <c r="D12" i="5"/>
  <c r="D9" i="5"/>
  <c r="D13" i="5"/>
  <c r="D24" i="5"/>
  <c r="D9" i="6"/>
  <c r="D8" i="6"/>
  <c r="D2" i="6"/>
  <c r="D5" i="6"/>
  <c r="E16" i="4"/>
  <c r="D8" i="1"/>
  <c r="D4" i="6"/>
  <c r="D21" i="5"/>
  <c r="D10" i="5"/>
  <c r="D22" i="5"/>
  <c r="D17" i="5"/>
  <c r="D16" i="5"/>
  <c r="D15" i="5"/>
  <c r="D18" i="5"/>
  <c r="D6" i="1"/>
  <c r="B6" i="1" s="1"/>
  <c r="D9" i="1"/>
  <c r="D10" i="1"/>
  <c r="D7" i="1"/>
  <c r="B7" i="1" s="1"/>
  <c r="B9" i="1" l="1"/>
  <c r="B10" i="1"/>
  <c r="D13" i="2"/>
  <c r="D4" i="2"/>
  <c r="D16" i="2"/>
  <c r="D14" i="2"/>
  <c r="B8" i="1"/>
  <c r="D15" i="2"/>
  <c r="D11" i="2"/>
  <c r="D3" i="2"/>
  <c r="D8" i="2"/>
  <c r="D6" i="2"/>
  <c r="D10" i="2"/>
  <c r="D20" i="2"/>
  <c r="D19" i="2"/>
  <c r="D5" i="2"/>
  <c r="D2" i="2"/>
  <c r="D17" i="2"/>
  <c r="D12" i="2"/>
  <c r="D9" i="2"/>
  <c r="E3" i="4"/>
  <c r="E14" i="4"/>
  <c r="E8" i="4"/>
  <c r="E15" i="4"/>
  <c r="E9" i="4"/>
  <c r="E11" i="4"/>
  <c r="E13" i="4"/>
  <c r="E2" i="4"/>
  <c r="E12" i="4"/>
  <c r="E7" i="4"/>
</calcChain>
</file>

<file path=xl/sharedStrings.xml><?xml version="1.0" encoding="utf-8"?>
<sst xmlns="http://schemas.openxmlformats.org/spreadsheetml/2006/main" count="102" uniqueCount="70">
  <si>
    <t>Saint-Nazaire</t>
  </si>
  <si>
    <t>Saint-Brieuc</t>
  </si>
  <si>
    <t>Fécamp</t>
  </si>
  <si>
    <t>Montant communes littorales</t>
  </si>
  <si>
    <t>Montant CNPMEM</t>
  </si>
  <si>
    <t>Montant CRPMEM</t>
  </si>
  <si>
    <t>Montant OFB</t>
  </si>
  <si>
    <t>Montant SNSM</t>
  </si>
  <si>
    <t>Parcs en service en 2024 imposés en 2025</t>
  </si>
  <si>
    <t>Puissance installée en service en 2024 imposée en 2025 (en MW)</t>
  </si>
  <si>
    <t>Montant taxe en 2024 pour imposition 2025</t>
  </si>
  <si>
    <t>Montant total 2025</t>
  </si>
  <si>
    <t>€/MW</t>
  </si>
  <si>
    <t>Taux d'imposition PLF</t>
  </si>
  <si>
    <t>Valeur avec taux PLF2025 pour taxe versée en 2025</t>
  </si>
  <si>
    <t>Total</t>
  </si>
  <si>
    <t>PGL</t>
  </si>
  <si>
    <t>Bénéficiaires</t>
  </si>
  <si>
    <t>Comité national des pêches et des élevages marins (CNPMEM)</t>
  </si>
  <si>
    <t>Comité régional des pêches et des élevages marins des Pays de la Loire (COREPEM)</t>
  </si>
  <si>
    <t>Société nationale des sauveteurs en mer (SNSM)</t>
  </si>
  <si>
    <t>Communes</t>
  </si>
  <si>
    <t>Répartition de la part réservée aux communes (50%)</t>
  </si>
  <si>
    <t>La Baule-Escoublac</t>
  </si>
  <si>
    <t>Guérande</t>
  </si>
  <si>
    <t>Pornichet</t>
  </si>
  <si>
    <t>Le Pouliguen</t>
  </si>
  <si>
    <t>Le Croisic</t>
  </si>
  <si>
    <t>Batz-sur-mer</t>
  </si>
  <si>
    <t>La Turballe</t>
  </si>
  <si>
    <t>Noirmoutier-en-l'île</t>
  </si>
  <si>
    <t>La Plaine-sur-mer</t>
  </si>
  <si>
    <t>Piriac-sur-mer</t>
  </si>
  <si>
    <t>Préfailles</t>
  </si>
  <si>
    <t>Hoëdic</t>
  </si>
  <si>
    <t>Répartition</t>
  </si>
  <si>
    <t>Montant indicatif pour l'année 2025</t>
  </si>
  <si>
    <t>Office français de la biodiversité (OFB)</t>
  </si>
  <si>
    <t>Erquy</t>
  </si>
  <si>
    <t>Fréhel</t>
  </si>
  <si>
    <t>Pléneuf-Val-André</t>
  </si>
  <si>
    <t>Plévenon</t>
  </si>
  <si>
    <t>Plurien</t>
  </si>
  <si>
    <t>Comité régional des pêches et des élevages marins (CRPMEM) de Bretagne</t>
  </si>
  <si>
    <t>Comité régional des pêches et des élevages marins (CRPMEM) de Normandie</t>
  </si>
  <si>
    <t>Benouville</t>
  </si>
  <si>
    <t>Criqueboeuf-en-Caux</t>
  </si>
  <si>
    <t>Eletot</t>
  </si>
  <si>
    <t>Etretat</t>
  </si>
  <si>
    <t>La Porter-Cap-d'Antifer</t>
  </si>
  <si>
    <t>Le Tilleul</t>
  </si>
  <si>
    <t>Les Loges</t>
  </si>
  <si>
    <t>Saint-Jouin-Bruneval</t>
  </si>
  <si>
    <t>Saint-Léonard</t>
  </si>
  <si>
    <t>Saint-Martin-aux-Buneaux</t>
  </si>
  <si>
    <t>Saint-Pierre-en-Port</t>
  </si>
  <si>
    <t>Sassetot-le-Mauconduit</t>
  </si>
  <si>
    <t>Senneville-sur-Fécamp</t>
  </si>
  <si>
    <t>Vattetot-sur-mer</t>
  </si>
  <si>
    <t>Veulettes-sur-mer</t>
  </si>
  <si>
    <t>Yport</t>
  </si>
  <si>
    <t>Comité régional des pêches et des élevages marins de Provence-Alpes-Côte-d'Azur (PACA)</t>
  </si>
  <si>
    <t>Arles</t>
  </si>
  <si>
    <t>Port-Saint-Louis-du-Rhône</t>
  </si>
  <si>
    <t>Comité départemental des pêches et des élevages marins (CDPMEM) des Côtes-d'Armor</t>
  </si>
  <si>
    <t>avant loi de finances 2025</t>
  </si>
  <si>
    <t>après loi de finances 2025</t>
  </si>
  <si>
    <t>-</t>
  </si>
  <si>
    <t>Montant total de la taxe après prélèvement de l'Etat de 1,5%</t>
  </si>
  <si>
    <t>Montant total 2025 après prélèvement Etat 1,5%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</si>
</sst>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2" borderId="1" xfId="0" applyFill="1" applyBorder="1"/>
    <xf numFmtId="0" fontId="0" fillId="0" borderId="1" xfId="0" applyFill="1" applyBorder="1" applyAlignment="1">
      <alignment wrapText="1"/>
    </xf>
    <xf numFmtId="0" fontId="1" fillId="0" borderId="0" xfId="0" applyFont="1"/>
    <xf numFmtId="164" fontId="0" fillId="0" borderId="1" xfId="0" applyNumberFormat="1" applyBorder="1" applyAlignment="1"/>
    <xf numFmtId="0" fontId="0" fillId="3" borderId="1" xfId="0" applyFill="1" applyBorder="1"/>
    <xf numFmtId="164" fontId="0" fillId="3" borderId="1" xfId="0" applyNumberFormat="1" applyFill="1" applyBorder="1" applyAlignment="1"/>
    <xf numFmtId="165" fontId="0" fillId="4" borderId="1" xfId="0" applyNumberFormat="1" applyFill="1" applyBorder="1" applyAlignment="1"/>
    <xf numFmtId="9" fontId="0" fillId="0" borderId="1" xfId="1" applyFont="1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10" fontId="0" fillId="0" borderId="0" xfId="0" applyNumberFormat="1"/>
    <xf numFmtId="164" fontId="0" fillId="0" borderId="0" xfId="0" applyNumberFormat="1"/>
    <xf numFmtId="9" fontId="0" fillId="0" borderId="6" xfId="1" applyFont="1" applyFill="1" applyBorder="1" applyAlignment="1">
      <alignment horizontal="center"/>
    </xf>
    <xf numFmtId="9" fontId="0" fillId="0" borderId="5" xfId="1" applyFont="1" applyFill="1" applyBorder="1" applyAlignment="1">
      <alignment horizontal="center"/>
    </xf>
    <xf numFmtId="164" fontId="4" fillId="6" borderId="1" xfId="0" applyNumberFormat="1" applyFont="1" applyFill="1" applyBorder="1" applyAlignment="1">
      <alignment vertical="center"/>
    </xf>
    <xf numFmtId="0" fontId="0" fillId="7" borderId="1" xfId="0" applyFill="1" applyBorder="1"/>
    <xf numFmtId="0" fontId="0" fillId="0" borderId="1" xfId="0" applyFill="1" applyBorder="1"/>
    <xf numFmtId="0" fontId="4" fillId="6" borderId="1" xfId="0" applyFont="1" applyFill="1" applyBorder="1" applyAlignment="1">
      <alignment horizontal="left" vertical="center"/>
    </xf>
    <xf numFmtId="0" fontId="0" fillId="7" borderId="1" xfId="0" applyFill="1" applyBorder="1" applyAlignment="1">
      <alignment horizontal="left" wrapText="1"/>
    </xf>
    <xf numFmtId="0" fontId="4" fillId="6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/>
    </xf>
    <xf numFmtId="0" fontId="0" fillId="7" borderId="4" xfId="0" applyFill="1" applyBorder="1" applyAlignment="1">
      <alignment horizontal="left" wrapText="1"/>
    </xf>
    <xf numFmtId="0" fontId="0" fillId="7" borderId="3" xfId="0" applyFill="1" applyBorder="1" applyAlignment="1">
      <alignment horizontal="left" wrapText="1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9" fontId="0" fillId="0" borderId="4" xfId="1" applyFont="1" applyBorder="1" applyAlignment="1">
      <alignment horizontal="center"/>
    </xf>
    <xf numFmtId="9" fontId="0" fillId="0" borderId="3" xfId="1" applyFont="1" applyBorder="1" applyAlignment="1">
      <alignment horizontal="center"/>
    </xf>
    <xf numFmtId="10" fontId="0" fillId="0" borderId="4" xfId="1" applyNumberFormat="1" applyFont="1" applyBorder="1" applyAlignment="1">
      <alignment horizontal="center"/>
    </xf>
    <xf numFmtId="10" fontId="0" fillId="0" borderId="3" xfId="1" applyNumberFormat="1" applyFont="1" applyBorder="1" applyAlignment="1">
      <alignment horizontal="center"/>
    </xf>
    <xf numFmtId="0" fontId="4" fillId="6" borderId="4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4" fontId="0" fillId="0" borderId="6" xfId="0" applyNumberFormat="1" applyFill="1" applyBorder="1" applyAlignment="1">
      <alignment horizontal="right" vertical="center"/>
    </xf>
    <xf numFmtId="164" fontId="0" fillId="0" borderId="5" xfId="0" applyNumberFormat="1" applyFill="1" applyBorder="1" applyAlignment="1">
      <alignment horizontal="right" vertical="center"/>
    </xf>
    <xf numFmtId="164" fontId="0" fillId="0" borderId="6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A64DA-A1D8-445E-9037-39D4A6FE49FE}">
  <dimension ref="A1:F10"/>
  <sheetViews>
    <sheetView tabSelected="1" workbookViewId="0">
      <selection activeCell="D13" sqref="D13"/>
    </sheetView>
  </sheetViews>
  <sheetFormatPr baseColWidth="10" defaultRowHeight="15" x14ac:dyDescent="0.25"/>
  <cols>
    <col min="1" max="1" width="46" customWidth="1"/>
    <col min="2" max="2" width="16.5703125" customWidth="1"/>
    <col min="3" max="3" width="14.7109375" customWidth="1"/>
    <col min="4" max="4" width="21.140625" customWidth="1"/>
    <col min="5" max="5" width="17.140625" customWidth="1"/>
    <col min="6" max="6" width="11.85546875" customWidth="1"/>
    <col min="7" max="7" width="16.85546875" customWidth="1"/>
    <col min="8" max="8" width="25.140625" customWidth="1"/>
    <col min="9" max="9" width="20.5703125" customWidth="1"/>
    <col min="10" max="10" width="16" customWidth="1"/>
    <col min="11" max="11" width="10" customWidth="1"/>
    <col min="12" max="12" width="19.7109375" customWidth="1"/>
  </cols>
  <sheetData>
    <row r="1" spans="1:6" x14ac:dyDescent="0.25">
      <c r="A1" s="4" t="s">
        <v>8</v>
      </c>
      <c r="B1" s="4" t="s">
        <v>15</v>
      </c>
      <c r="C1" s="4" t="s">
        <v>0</v>
      </c>
      <c r="D1" s="4" t="s">
        <v>1</v>
      </c>
      <c r="E1" s="4" t="s">
        <v>2</v>
      </c>
      <c r="F1" s="4" t="s">
        <v>16</v>
      </c>
    </row>
    <row r="2" spans="1:6" ht="30" x14ac:dyDescent="0.25">
      <c r="A2" s="2" t="s">
        <v>9</v>
      </c>
      <c r="B2" s="8"/>
      <c r="C2" s="1">
        <v>480</v>
      </c>
      <c r="D2" s="1">
        <v>496</v>
      </c>
      <c r="E2" s="1">
        <v>497</v>
      </c>
      <c r="F2" s="1">
        <v>24</v>
      </c>
    </row>
    <row r="3" spans="1:6" x14ac:dyDescent="0.25">
      <c r="A3" s="2" t="s">
        <v>10</v>
      </c>
      <c r="B3" s="9"/>
      <c r="C3" s="10">
        <f>Taux!$C$2</f>
        <v>20248</v>
      </c>
      <c r="D3" s="10">
        <f>Taux!$C$2</f>
        <v>20248</v>
      </c>
      <c r="E3" s="10">
        <f>Taux!$C$2</f>
        <v>20248</v>
      </c>
      <c r="F3" s="10">
        <f>Taux!$C$2</f>
        <v>20248</v>
      </c>
    </row>
    <row r="4" spans="1:6" x14ac:dyDescent="0.25">
      <c r="A4" s="1" t="s">
        <v>11</v>
      </c>
      <c r="B4" s="3">
        <f>SUM(C4:F4)</f>
        <v>30311256</v>
      </c>
      <c r="C4" s="3">
        <f>C3*C2</f>
        <v>9719040</v>
      </c>
      <c r="D4" s="3">
        <f>D3*D2</f>
        <v>10043008</v>
      </c>
      <c r="E4" s="3">
        <f t="shared" ref="E4:F4" si="0">E3*E2</f>
        <v>10063256</v>
      </c>
      <c r="F4" s="3">
        <f t="shared" si="0"/>
        <v>485952</v>
      </c>
    </row>
    <row r="5" spans="1:6" x14ac:dyDescent="0.25">
      <c r="A5" s="2" t="s">
        <v>69</v>
      </c>
      <c r="B5" s="3">
        <f>SUM(C5:F5)</f>
        <v>29856587.16</v>
      </c>
      <c r="C5" s="3">
        <f>C4-1.5%*C4</f>
        <v>9573254.4000000004</v>
      </c>
      <c r="D5" s="3">
        <f t="shared" ref="D5:E5" si="1">D4-1.5%*D4</f>
        <v>9892362.8800000008</v>
      </c>
      <c r="E5" s="3">
        <f t="shared" si="1"/>
        <v>9912307.1600000001</v>
      </c>
      <c r="F5" s="3">
        <f t="shared" ref="F5" si="2">F4-1.5%*F4</f>
        <v>478662.72</v>
      </c>
    </row>
    <row r="6" spans="1:6" x14ac:dyDescent="0.25">
      <c r="A6" s="2" t="s">
        <v>3</v>
      </c>
      <c r="B6" s="3">
        <f t="shared" ref="B6:B10" si="3">SUM(C6:F6)</f>
        <v>14928293.58</v>
      </c>
      <c r="C6" s="3">
        <f>C5/2</f>
        <v>4786627.2</v>
      </c>
      <c r="D6" s="3">
        <f>D5/2</f>
        <v>4946181.4400000004</v>
      </c>
      <c r="E6" s="3">
        <f t="shared" ref="E6" si="4">E5/2</f>
        <v>4956153.58</v>
      </c>
      <c r="F6" s="3">
        <f t="shared" ref="F6" si="5">F5/2</f>
        <v>239331.36</v>
      </c>
    </row>
    <row r="7" spans="1:6" x14ac:dyDescent="0.25">
      <c r="A7" s="2" t="s">
        <v>4</v>
      </c>
      <c r="B7" s="3">
        <f t="shared" si="3"/>
        <v>4478488.074</v>
      </c>
      <c r="C7" s="7">
        <f>C5*15%</f>
        <v>1435988.16</v>
      </c>
      <c r="D7" s="7">
        <f t="shared" ref="D7:E7" si="6">D5*15%</f>
        <v>1483854.432</v>
      </c>
      <c r="E7" s="7">
        <f t="shared" si="6"/>
        <v>1486846.074</v>
      </c>
      <c r="F7" s="7">
        <f t="shared" ref="F7" si="7">F5*15%</f>
        <v>71799.407999999996</v>
      </c>
    </row>
    <row r="8" spans="1:6" x14ac:dyDescent="0.25">
      <c r="A8" s="2" t="s">
        <v>5</v>
      </c>
      <c r="B8" s="3">
        <f t="shared" si="3"/>
        <v>5971317.432</v>
      </c>
      <c r="C8" s="3">
        <f>C5*20%</f>
        <v>1914650.8800000001</v>
      </c>
      <c r="D8" s="3">
        <f>D5*20%</f>
        <v>1978472.5760000004</v>
      </c>
      <c r="E8" s="3">
        <f>E5*20%</f>
        <v>1982461.432</v>
      </c>
      <c r="F8" s="3">
        <f>F5*20%</f>
        <v>95732.543999999994</v>
      </c>
    </row>
    <row r="9" spans="1:6" x14ac:dyDescent="0.25">
      <c r="A9" s="5" t="s">
        <v>6</v>
      </c>
      <c r="B9" s="3">
        <f t="shared" si="3"/>
        <v>2985658.716</v>
      </c>
      <c r="C9" s="3">
        <f>C5*10%</f>
        <v>957325.44000000006</v>
      </c>
      <c r="D9" s="3">
        <f t="shared" ref="D9:E9" si="8">D5*10%</f>
        <v>989236.28800000018</v>
      </c>
      <c r="E9" s="3">
        <f t="shared" si="8"/>
        <v>991230.71600000001</v>
      </c>
      <c r="F9" s="3">
        <f t="shared" ref="F9" si="9">F5*10%</f>
        <v>47866.271999999997</v>
      </c>
    </row>
    <row r="10" spans="1:6" x14ac:dyDescent="0.25">
      <c r="A10" s="5" t="s">
        <v>7</v>
      </c>
      <c r="B10" s="3">
        <f t="shared" si="3"/>
        <v>1492829.358</v>
      </c>
      <c r="C10" s="3">
        <f>C5*5%</f>
        <v>478662.72000000003</v>
      </c>
      <c r="D10" s="3">
        <f t="shared" ref="D10:E10" si="10">D5*5%</f>
        <v>494618.14400000009</v>
      </c>
      <c r="E10" s="3">
        <f t="shared" si="10"/>
        <v>495615.35800000001</v>
      </c>
      <c r="F10" s="3">
        <f t="shared" ref="F10" si="11">F5*5%</f>
        <v>23933.135999999999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C012C-5B8D-48D6-8A61-5D32184CA909}">
  <dimension ref="A1:D25"/>
  <sheetViews>
    <sheetView workbookViewId="0">
      <selection activeCell="G11" sqref="G11"/>
    </sheetView>
  </sheetViews>
  <sheetFormatPr baseColWidth="10" defaultRowHeight="15" x14ac:dyDescent="0.25"/>
  <cols>
    <col min="1" max="1" width="23.7109375" customWidth="1"/>
    <col min="2" max="2" width="25.42578125" customWidth="1"/>
    <col min="3" max="3" width="13" customWidth="1"/>
    <col min="4" max="4" width="23.85546875" customWidth="1"/>
  </cols>
  <sheetData>
    <row r="1" spans="1:4" ht="30" x14ac:dyDescent="0.25">
      <c r="A1" s="22" t="s">
        <v>17</v>
      </c>
      <c r="B1" s="22"/>
      <c r="C1" s="13" t="s">
        <v>35</v>
      </c>
      <c r="D1" s="14" t="s">
        <v>36</v>
      </c>
    </row>
    <row r="2" spans="1:4" ht="30" customHeight="1" x14ac:dyDescent="0.25">
      <c r="A2" s="23" t="s">
        <v>18</v>
      </c>
      <c r="B2" s="23"/>
      <c r="C2" s="11">
        <v>0.15</v>
      </c>
      <c r="D2" s="3">
        <f>$C2*$D$21</f>
        <v>1435988.16</v>
      </c>
    </row>
    <row r="3" spans="1:4" ht="30" customHeight="1" x14ac:dyDescent="0.25">
      <c r="A3" s="23" t="s">
        <v>19</v>
      </c>
      <c r="B3" s="23"/>
      <c r="C3" s="11">
        <v>0.2</v>
      </c>
      <c r="D3" s="3">
        <f>$C3*$D$21</f>
        <v>1914650.8800000001</v>
      </c>
    </row>
    <row r="4" spans="1:4" x14ac:dyDescent="0.25">
      <c r="A4" s="27" t="s">
        <v>37</v>
      </c>
      <c r="B4" s="27"/>
      <c r="C4" s="11">
        <v>0.1</v>
      </c>
      <c r="D4" s="3">
        <f>$C4*$D$21</f>
        <v>957325.44000000006</v>
      </c>
    </row>
    <row r="5" spans="1:4" x14ac:dyDescent="0.25">
      <c r="A5" s="23" t="s">
        <v>20</v>
      </c>
      <c r="B5" s="23"/>
      <c r="C5" s="11">
        <v>0.05</v>
      </c>
      <c r="D5" s="3">
        <f>$C5*$D$21</f>
        <v>478662.72000000003</v>
      </c>
    </row>
    <row r="6" spans="1:4" x14ac:dyDescent="0.25">
      <c r="A6" s="28" t="s">
        <v>21</v>
      </c>
      <c r="B6" s="29"/>
      <c r="C6" s="11">
        <v>0.5</v>
      </c>
      <c r="D6" s="3">
        <f>$C6*$D$21</f>
        <v>4786627.2</v>
      </c>
    </row>
    <row r="7" spans="1:4" ht="4.5" customHeight="1" x14ac:dyDescent="0.25">
      <c r="A7" s="25"/>
      <c r="B7" s="25"/>
      <c r="C7" s="25"/>
      <c r="D7" s="25"/>
    </row>
    <row r="8" spans="1:4" ht="19.5" customHeight="1" x14ac:dyDescent="0.25">
      <c r="A8" s="26" t="s">
        <v>22</v>
      </c>
      <c r="B8" s="20" t="s">
        <v>0</v>
      </c>
      <c r="C8" s="12">
        <v>0.28289999999999998</v>
      </c>
      <c r="D8" s="3">
        <f t="shared" ref="D8:D20" si="0">($C8*$D$21)/2</f>
        <v>1354136.83488</v>
      </c>
    </row>
    <row r="9" spans="1:4" x14ac:dyDescent="0.25">
      <c r="A9" s="26"/>
      <c r="B9" s="20" t="s">
        <v>23</v>
      </c>
      <c r="C9" s="12">
        <v>0.1003</v>
      </c>
      <c r="D9" s="3">
        <f t="shared" si="0"/>
        <v>480098.70816000004</v>
      </c>
    </row>
    <row r="10" spans="1:4" x14ac:dyDescent="0.25">
      <c r="A10" s="26"/>
      <c r="B10" s="20" t="s">
        <v>24</v>
      </c>
      <c r="C10" s="12">
        <v>9.9000000000000005E-2</v>
      </c>
      <c r="D10" s="3">
        <f t="shared" si="0"/>
        <v>473876.09280000004</v>
      </c>
    </row>
    <row r="11" spans="1:4" x14ac:dyDescent="0.25">
      <c r="A11" s="26"/>
      <c r="B11" s="20" t="s">
        <v>25</v>
      </c>
      <c r="C11" s="12">
        <v>7.5300000000000006E-2</v>
      </c>
      <c r="D11" s="3">
        <f t="shared" si="0"/>
        <v>360433.02816000005</v>
      </c>
    </row>
    <row r="12" spans="1:4" x14ac:dyDescent="0.25">
      <c r="A12" s="26"/>
      <c r="B12" s="20" t="s">
        <v>26</v>
      </c>
      <c r="C12" s="12">
        <v>6.4799999999999996E-2</v>
      </c>
      <c r="D12" s="3">
        <f t="shared" si="0"/>
        <v>310173.44256</v>
      </c>
    </row>
    <row r="13" spans="1:4" x14ac:dyDescent="0.25">
      <c r="A13" s="26"/>
      <c r="B13" s="20" t="s">
        <v>27</v>
      </c>
      <c r="C13" s="12">
        <v>6.3299999999999995E-2</v>
      </c>
      <c r="D13" s="3">
        <f t="shared" si="0"/>
        <v>302993.50176000001</v>
      </c>
    </row>
    <row r="14" spans="1:4" x14ac:dyDescent="0.25">
      <c r="A14" s="26"/>
      <c r="B14" s="20" t="s">
        <v>28</v>
      </c>
      <c r="C14" s="12">
        <v>6.0499999999999998E-2</v>
      </c>
      <c r="D14" s="3">
        <f t="shared" si="0"/>
        <v>289590.94559999998</v>
      </c>
    </row>
    <row r="15" spans="1:4" x14ac:dyDescent="0.25">
      <c r="A15" s="26"/>
      <c r="B15" s="20" t="s">
        <v>29</v>
      </c>
      <c r="C15" s="12">
        <v>5.8700000000000002E-2</v>
      </c>
      <c r="D15" s="3">
        <f t="shared" si="0"/>
        <v>280975.01664000005</v>
      </c>
    </row>
    <row r="16" spans="1:4" x14ac:dyDescent="0.25">
      <c r="A16" s="26"/>
      <c r="B16" s="20" t="s">
        <v>30</v>
      </c>
      <c r="C16" s="12">
        <v>4.5900000000000003E-2</v>
      </c>
      <c r="D16" s="3">
        <f t="shared" si="0"/>
        <v>219706.18848000001</v>
      </c>
    </row>
    <row r="17" spans="1:4" x14ac:dyDescent="0.25">
      <c r="A17" s="26"/>
      <c r="B17" s="20" t="s">
        <v>31</v>
      </c>
      <c r="C17" s="12">
        <v>4.4499999999999998E-2</v>
      </c>
      <c r="D17" s="3">
        <f t="shared" si="0"/>
        <v>213004.91039999999</v>
      </c>
    </row>
    <row r="18" spans="1:4" x14ac:dyDescent="0.25">
      <c r="A18" s="26"/>
      <c r="B18" s="20" t="s">
        <v>32</v>
      </c>
      <c r="C18" s="12">
        <v>3.85E-2</v>
      </c>
      <c r="D18" s="3">
        <f t="shared" si="0"/>
        <v>184285.14720000001</v>
      </c>
    </row>
    <row r="19" spans="1:4" x14ac:dyDescent="0.25">
      <c r="A19" s="26"/>
      <c r="B19" s="20" t="s">
        <v>33</v>
      </c>
      <c r="C19" s="12">
        <v>3.5799999999999998E-2</v>
      </c>
      <c r="D19" s="3">
        <f t="shared" si="0"/>
        <v>171361.25375999999</v>
      </c>
    </row>
    <row r="20" spans="1:4" x14ac:dyDescent="0.25">
      <c r="A20" s="26"/>
      <c r="B20" s="20" t="s">
        <v>34</v>
      </c>
      <c r="C20" s="12">
        <v>3.0499999999999999E-2</v>
      </c>
      <c r="D20" s="3">
        <f t="shared" si="0"/>
        <v>145992.12960000001</v>
      </c>
    </row>
    <row r="21" spans="1:4" ht="28.5" customHeight="1" x14ac:dyDescent="0.25">
      <c r="A21" s="24" t="s">
        <v>68</v>
      </c>
      <c r="B21" s="24"/>
      <c r="C21" s="24"/>
      <c r="D21" s="19">
        <f>MontantsTEM!C5</f>
        <v>9573254.4000000004</v>
      </c>
    </row>
    <row r="23" spans="1:4" x14ac:dyDescent="0.25">
      <c r="C23" s="15"/>
    </row>
    <row r="25" spans="1:4" x14ac:dyDescent="0.25">
      <c r="D25" s="16"/>
    </row>
  </sheetData>
  <mergeCells count="9">
    <mergeCell ref="A1:B1"/>
    <mergeCell ref="A5:B5"/>
    <mergeCell ref="A3:B3"/>
    <mergeCell ref="A2:B2"/>
    <mergeCell ref="A21:C21"/>
    <mergeCell ref="A7:D7"/>
    <mergeCell ref="A8:A20"/>
    <mergeCell ref="A4:B4"/>
    <mergeCell ref="A6:B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32B08-71DA-459B-85BC-624FCA237D80}">
  <dimension ref="A1:E18"/>
  <sheetViews>
    <sheetView workbookViewId="0">
      <selection activeCell="A17" sqref="A17"/>
    </sheetView>
  </sheetViews>
  <sheetFormatPr baseColWidth="10" defaultRowHeight="15" x14ac:dyDescent="0.25"/>
  <cols>
    <col min="1" max="1" width="23.7109375" customWidth="1"/>
    <col min="2" max="2" width="18.7109375" customWidth="1"/>
    <col min="3" max="3" width="23.7109375" customWidth="1"/>
    <col min="4" max="4" width="24.140625" customWidth="1"/>
    <col min="5" max="5" width="23.85546875" customWidth="1"/>
  </cols>
  <sheetData>
    <row r="1" spans="1:5" ht="30" x14ac:dyDescent="0.25">
      <c r="A1" s="22" t="s">
        <v>17</v>
      </c>
      <c r="B1" s="22"/>
      <c r="C1" s="30" t="s">
        <v>35</v>
      </c>
      <c r="D1" s="31"/>
      <c r="E1" s="14" t="s">
        <v>36</v>
      </c>
    </row>
    <row r="2" spans="1:5" ht="30" customHeight="1" x14ac:dyDescent="0.25">
      <c r="A2" s="23" t="s">
        <v>18</v>
      </c>
      <c r="B2" s="23"/>
      <c r="C2" s="32">
        <v>0.15</v>
      </c>
      <c r="D2" s="33"/>
      <c r="E2" s="3">
        <f>$C2*$E$16</f>
        <v>1483854.432</v>
      </c>
    </row>
    <row r="3" spans="1:5" ht="17.25" customHeight="1" x14ac:dyDescent="0.25">
      <c r="A3" s="23" t="s">
        <v>43</v>
      </c>
      <c r="B3" s="23"/>
      <c r="C3" s="17">
        <v>0.1</v>
      </c>
      <c r="D3" s="17">
        <v>0.2</v>
      </c>
      <c r="E3" s="39">
        <f>$D3*$E$16</f>
        <v>1978472.5760000004</v>
      </c>
    </row>
    <row r="4" spans="1:5" ht="17.25" customHeight="1" x14ac:dyDescent="0.25">
      <c r="A4" s="23"/>
      <c r="B4" s="23"/>
      <c r="C4" s="18" t="s">
        <v>65</v>
      </c>
      <c r="D4" s="18" t="s">
        <v>66</v>
      </c>
      <c r="E4" s="40"/>
    </row>
    <row r="5" spans="1:5" ht="16.5" customHeight="1" x14ac:dyDescent="0.25">
      <c r="A5" s="23" t="s">
        <v>64</v>
      </c>
      <c r="B5" s="23"/>
      <c r="C5" s="17">
        <v>0.1</v>
      </c>
      <c r="D5" s="17" t="s">
        <v>67</v>
      </c>
      <c r="E5" s="41" t="s">
        <v>67</v>
      </c>
    </row>
    <row r="6" spans="1:5" ht="18.75" customHeight="1" x14ac:dyDescent="0.25">
      <c r="A6" s="23"/>
      <c r="B6" s="23"/>
      <c r="C6" s="18" t="s">
        <v>65</v>
      </c>
      <c r="D6" s="18" t="s">
        <v>66</v>
      </c>
      <c r="E6" s="42"/>
    </row>
    <row r="7" spans="1:5" x14ac:dyDescent="0.25">
      <c r="A7" s="27" t="s">
        <v>37</v>
      </c>
      <c r="B7" s="27"/>
      <c r="C7" s="32">
        <v>0.1</v>
      </c>
      <c r="D7" s="33"/>
      <c r="E7" s="3">
        <f>$C7*$E$16</f>
        <v>989236.28800000018</v>
      </c>
    </row>
    <row r="8" spans="1:5" x14ac:dyDescent="0.25">
      <c r="A8" s="23" t="s">
        <v>20</v>
      </c>
      <c r="B8" s="23"/>
      <c r="C8" s="32">
        <v>0.05</v>
      </c>
      <c r="D8" s="33"/>
      <c r="E8" s="3">
        <f>$C8*$E$16</f>
        <v>494618.14400000009</v>
      </c>
    </row>
    <row r="9" spans="1:5" x14ac:dyDescent="0.25">
      <c r="A9" s="23" t="s">
        <v>21</v>
      </c>
      <c r="B9" s="23"/>
      <c r="C9" s="32">
        <v>0.5</v>
      </c>
      <c r="D9" s="33"/>
      <c r="E9" s="3">
        <f>$C9*$E$16</f>
        <v>4946181.4400000004</v>
      </c>
    </row>
    <row r="10" spans="1:5" ht="4.5" customHeight="1" x14ac:dyDescent="0.25">
      <c r="A10" s="25"/>
      <c r="B10" s="25"/>
      <c r="C10" s="25"/>
      <c r="D10" s="25"/>
      <c r="E10" s="25"/>
    </row>
    <row r="11" spans="1:5" ht="19.5" customHeight="1" x14ac:dyDescent="0.25">
      <c r="A11" s="26" t="s">
        <v>22</v>
      </c>
      <c r="B11" s="20" t="s">
        <v>38</v>
      </c>
      <c r="C11" s="34">
        <v>0.27179999999999999</v>
      </c>
      <c r="D11" s="35"/>
      <c r="E11" s="3">
        <f>($C11*$E$16)/2</f>
        <v>1344372.1153919999</v>
      </c>
    </row>
    <row r="12" spans="1:5" x14ac:dyDescent="0.25">
      <c r="A12" s="26"/>
      <c r="B12" s="20" t="s">
        <v>39</v>
      </c>
      <c r="C12" s="34">
        <v>0.1701</v>
      </c>
      <c r="D12" s="35"/>
      <c r="E12" s="3">
        <f>($C12*$E$16)/2</f>
        <v>841345.46294400003</v>
      </c>
    </row>
    <row r="13" spans="1:5" x14ac:dyDescent="0.25">
      <c r="A13" s="26"/>
      <c r="B13" s="20" t="s">
        <v>40</v>
      </c>
      <c r="C13" s="34">
        <v>0.25650000000000001</v>
      </c>
      <c r="D13" s="35"/>
      <c r="E13" s="3">
        <f>($C13*$E$16)/2</f>
        <v>1268695.5393600001</v>
      </c>
    </row>
    <row r="14" spans="1:5" x14ac:dyDescent="0.25">
      <c r="A14" s="26"/>
      <c r="B14" s="20" t="s">
        <v>41</v>
      </c>
      <c r="C14" s="34">
        <v>0.1411</v>
      </c>
      <c r="D14" s="35"/>
      <c r="E14" s="3">
        <f>($C14*$E$16)/2</f>
        <v>697906.20118400012</v>
      </c>
    </row>
    <row r="15" spans="1:5" x14ac:dyDescent="0.25">
      <c r="A15" s="26"/>
      <c r="B15" s="20" t="s">
        <v>42</v>
      </c>
      <c r="C15" s="34">
        <v>0.1605</v>
      </c>
      <c r="D15" s="35"/>
      <c r="E15" s="3">
        <f>($C15*$E$16)/2</f>
        <v>793862.12112000014</v>
      </c>
    </row>
    <row r="16" spans="1:5" ht="28.5" customHeight="1" x14ac:dyDescent="0.25">
      <c r="A16" s="36" t="s">
        <v>68</v>
      </c>
      <c r="B16" s="37"/>
      <c r="C16" s="37"/>
      <c r="D16" s="38"/>
      <c r="E16" s="19">
        <f>MontantsTEM!D5</f>
        <v>9892362.8800000008</v>
      </c>
    </row>
    <row r="18" spans="3:4" x14ac:dyDescent="0.25">
      <c r="C18" s="15"/>
      <c r="D18" s="15"/>
    </row>
  </sheetData>
  <mergeCells count="22">
    <mergeCell ref="C13:D13"/>
    <mergeCell ref="C12:D12"/>
    <mergeCell ref="C11:D11"/>
    <mergeCell ref="A16:D16"/>
    <mergeCell ref="A3:B4"/>
    <mergeCell ref="C15:D15"/>
    <mergeCell ref="A10:E10"/>
    <mergeCell ref="A11:A15"/>
    <mergeCell ref="C14:D14"/>
    <mergeCell ref="E3:E4"/>
    <mergeCell ref="A5:B6"/>
    <mergeCell ref="E5:E6"/>
    <mergeCell ref="A1:B1"/>
    <mergeCell ref="A2:B2"/>
    <mergeCell ref="A7:B7"/>
    <mergeCell ref="A8:B8"/>
    <mergeCell ref="A9:B9"/>
    <mergeCell ref="C1:D1"/>
    <mergeCell ref="C2:D2"/>
    <mergeCell ref="C9:D9"/>
    <mergeCell ref="C8:D8"/>
    <mergeCell ref="C7:D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51172-8113-4EF2-8196-AF8F0E117F20}">
  <dimension ref="A1:D27"/>
  <sheetViews>
    <sheetView workbookViewId="0">
      <selection activeCell="G26" sqref="G26"/>
    </sheetView>
  </sheetViews>
  <sheetFormatPr baseColWidth="10" defaultRowHeight="15" x14ac:dyDescent="0.25"/>
  <cols>
    <col min="1" max="1" width="23.7109375" customWidth="1"/>
    <col min="2" max="2" width="25.42578125" customWidth="1"/>
    <col min="3" max="3" width="13" customWidth="1"/>
    <col min="4" max="4" width="23.85546875" customWidth="1"/>
  </cols>
  <sheetData>
    <row r="1" spans="1:4" ht="30" x14ac:dyDescent="0.25">
      <c r="A1" s="22" t="s">
        <v>17</v>
      </c>
      <c r="B1" s="22"/>
      <c r="C1" s="13" t="s">
        <v>35</v>
      </c>
      <c r="D1" s="14" t="s">
        <v>36</v>
      </c>
    </row>
    <row r="2" spans="1:4" ht="30" customHeight="1" x14ac:dyDescent="0.25">
      <c r="A2" s="23" t="s">
        <v>18</v>
      </c>
      <c r="B2" s="23"/>
      <c r="C2" s="11">
        <v>0.15</v>
      </c>
      <c r="D2" s="3">
        <f>$C2*$D$25</f>
        <v>1486846.074</v>
      </c>
    </row>
    <row r="3" spans="1:4" ht="30" customHeight="1" x14ac:dyDescent="0.25">
      <c r="A3" s="23" t="s">
        <v>44</v>
      </c>
      <c r="B3" s="23"/>
      <c r="C3" s="11">
        <v>0.2</v>
      </c>
      <c r="D3" s="3">
        <f>$C3*$D$25</f>
        <v>1982461.432</v>
      </c>
    </row>
    <row r="4" spans="1:4" x14ac:dyDescent="0.25">
      <c r="A4" s="27" t="s">
        <v>37</v>
      </c>
      <c r="B4" s="27"/>
      <c r="C4" s="11">
        <v>0.1</v>
      </c>
      <c r="D4" s="3">
        <f>$C4*$D$25</f>
        <v>991230.71600000001</v>
      </c>
    </row>
    <row r="5" spans="1:4" x14ac:dyDescent="0.25">
      <c r="A5" s="23" t="s">
        <v>20</v>
      </c>
      <c r="B5" s="23"/>
      <c r="C5" s="11">
        <v>0.05</v>
      </c>
      <c r="D5" s="3">
        <f>$C5*$D$25</f>
        <v>495615.35800000001</v>
      </c>
    </row>
    <row r="6" spans="1:4" x14ac:dyDescent="0.25">
      <c r="A6" s="28" t="s">
        <v>21</v>
      </c>
      <c r="B6" s="29"/>
      <c r="C6" s="11">
        <v>0.5</v>
      </c>
      <c r="D6" s="3">
        <f>$C6*$D$25</f>
        <v>4956153.58</v>
      </c>
    </row>
    <row r="7" spans="1:4" ht="4.5" customHeight="1" x14ac:dyDescent="0.25">
      <c r="A7" s="25"/>
      <c r="B7" s="25"/>
      <c r="C7" s="25"/>
      <c r="D7" s="25"/>
    </row>
    <row r="8" spans="1:4" ht="19.5" customHeight="1" x14ac:dyDescent="0.25">
      <c r="A8" s="26" t="s">
        <v>22</v>
      </c>
      <c r="B8" s="20" t="s">
        <v>45</v>
      </c>
      <c r="C8" s="12">
        <v>3.5099999999999999E-2</v>
      </c>
      <c r="D8" s="3">
        <f t="shared" ref="D8:D24" si="0">($C8*$D$25)/2</f>
        <v>173960.990658</v>
      </c>
    </row>
    <row r="9" spans="1:4" ht="19.5" customHeight="1" x14ac:dyDescent="0.25">
      <c r="A9" s="26"/>
      <c r="B9" s="20" t="s">
        <v>46</v>
      </c>
      <c r="C9" s="12">
        <v>3.9699999999999999E-2</v>
      </c>
      <c r="D9" s="3">
        <f t="shared" si="0"/>
        <v>196759.29712599999</v>
      </c>
    </row>
    <row r="10" spans="1:4" ht="19.5" customHeight="1" x14ac:dyDescent="0.25">
      <c r="A10" s="26"/>
      <c r="B10" s="20" t="s">
        <v>47</v>
      </c>
      <c r="C10" s="12">
        <v>4.0800000000000003E-2</v>
      </c>
      <c r="D10" s="3">
        <f t="shared" si="0"/>
        <v>202211.06606400001</v>
      </c>
    </row>
    <row r="11" spans="1:4" ht="19.5" customHeight="1" x14ac:dyDescent="0.25">
      <c r="A11" s="26"/>
      <c r="B11" s="20" t="s">
        <v>48</v>
      </c>
      <c r="C11" s="12">
        <v>5.1200000000000002E-2</v>
      </c>
      <c r="D11" s="3">
        <f t="shared" si="0"/>
        <v>253755.06329600001</v>
      </c>
    </row>
    <row r="12" spans="1:4" ht="19.5" customHeight="1" x14ac:dyDescent="0.25">
      <c r="A12" s="26"/>
      <c r="B12" s="20" t="s">
        <v>2</v>
      </c>
      <c r="C12" s="12">
        <v>0.32690000000000002</v>
      </c>
      <c r="D12" s="3">
        <f t="shared" si="0"/>
        <v>1620166.6053020002</v>
      </c>
    </row>
    <row r="13" spans="1:4" x14ac:dyDescent="0.25">
      <c r="A13" s="26"/>
      <c r="B13" s="20" t="s">
        <v>49</v>
      </c>
      <c r="C13" s="12">
        <v>3.44E-2</v>
      </c>
      <c r="D13" s="3">
        <f t="shared" si="0"/>
        <v>170491.68315200001</v>
      </c>
    </row>
    <row r="14" spans="1:4" x14ac:dyDescent="0.25">
      <c r="A14" s="26"/>
      <c r="B14" s="20" t="s">
        <v>50</v>
      </c>
      <c r="C14" s="12">
        <v>3.8699999999999998E-2</v>
      </c>
      <c r="D14" s="3">
        <f t="shared" si="0"/>
        <v>191803.14354600001</v>
      </c>
    </row>
    <row r="15" spans="1:4" x14ac:dyDescent="0.25">
      <c r="A15" s="26"/>
      <c r="B15" s="20" t="s">
        <v>51</v>
      </c>
      <c r="C15" s="12">
        <v>5.0200000000000002E-2</v>
      </c>
      <c r="D15" s="3">
        <f t="shared" si="0"/>
        <v>248798.90971600002</v>
      </c>
    </row>
    <row r="16" spans="1:4" x14ac:dyDescent="0.25">
      <c r="A16" s="26"/>
      <c r="B16" s="20" t="s">
        <v>52</v>
      </c>
      <c r="C16" s="12">
        <v>5.2600000000000001E-2</v>
      </c>
      <c r="D16" s="3">
        <f t="shared" si="0"/>
        <v>260693.678308</v>
      </c>
    </row>
    <row r="17" spans="1:4" x14ac:dyDescent="0.25">
      <c r="A17" s="26"/>
      <c r="B17" s="20" t="s">
        <v>53</v>
      </c>
      <c r="C17" s="12">
        <v>6.1199999999999997E-2</v>
      </c>
      <c r="D17" s="3">
        <f t="shared" si="0"/>
        <v>303316.59909600002</v>
      </c>
    </row>
    <row r="18" spans="1:4" x14ac:dyDescent="0.25">
      <c r="A18" s="26"/>
      <c r="B18" s="20" t="s">
        <v>54</v>
      </c>
      <c r="C18" s="12">
        <v>3.32E-2</v>
      </c>
      <c r="D18" s="3">
        <f t="shared" si="0"/>
        <v>164544.29885600001</v>
      </c>
    </row>
    <row r="19" spans="1:4" x14ac:dyDescent="0.25">
      <c r="A19" s="26"/>
      <c r="B19" s="20" t="s">
        <v>55</v>
      </c>
      <c r="C19" s="12">
        <v>3.9100000000000003E-2</v>
      </c>
      <c r="D19" s="3">
        <f t="shared" si="0"/>
        <v>193785.60497800002</v>
      </c>
    </row>
    <row r="20" spans="1:4" x14ac:dyDescent="0.25">
      <c r="A20" s="26"/>
      <c r="B20" s="20" t="s">
        <v>56</v>
      </c>
      <c r="C20" s="12">
        <v>3.9800000000000002E-2</v>
      </c>
      <c r="D20" s="3">
        <f t="shared" si="0"/>
        <v>197254.912484</v>
      </c>
    </row>
    <row r="21" spans="1:4" x14ac:dyDescent="0.25">
      <c r="A21" s="26"/>
      <c r="B21" s="20" t="s">
        <v>57</v>
      </c>
      <c r="C21" s="12">
        <v>4.7800000000000002E-2</v>
      </c>
      <c r="D21" s="3">
        <f t="shared" si="0"/>
        <v>236904.14112400002</v>
      </c>
    </row>
    <row r="22" spans="1:4" x14ac:dyDescent="0.25">
      <c r="A22" s="26"/>
      <c r="B22" s="20" t="s">
        <v>58</v>
      </c>
      <c r="C22" s="12">
        <v>3.8899999999999997E-2</v>
      </c>
      <c r="D22" s="3">
        <f t="shared" si="0"/>
        <v>192794.374262</v>
      </c>
    </row>
    <row r="23" spans="1:4" x14ac:dyDescent="0.25">
      <c r="A23" s="26"/>
      <c r="B23" s="20" t="s">
        <v>59</v>
      </c>
      <c r="C23" s="12">
        <v>2.4899999999999999E-2</v>
      </c>
      <c r="D23" s="3">
        <f t="shared" si="0"/>
        <v>123408.22414199999</v>
      </c>
    </row>
    <row r="24" spans="1:4" x14ac:dyDescent="0.25">
      <c r="A24" s="26"/>
      <c r="B24" s="20" t="s">
        <v>60</v>
      </c>
      <c r="C24" s="12">
        <v>4.5499999999999999E-2</v>
      </c>
      <c r="D24" s="3">
        <f t="shared" si="0"/>
        <v>225504.98788999999</v>
      </c>
    </row>
    <row r="25" spans="1:4" ht="28.5" customHeight="1" x14ac:dyDescent="0.25">
      <c r="A25" s="24" t="s">
        <v>68</v>
      </c>
      <c r="B25" s="24"/>
      <c r="C25" s="24"/>
      <c r="D25" s="19">
        <f>MontantsTEM!E5</f>
        <v>9912307.1600000001</v>
      </c>
    </row>
    <row r="27" spans="1:4" x14ac:dyDescent="0.25">
      <c r="C27" s="15"/>
    </row>
  </sheetData>
  <mergeCells count="9">
    <mergeCell ref="A7:D7"/>
    <mergeCell ref="A8:A24"/>
    <mergeCell ref="A25:C25"/>
    <mergeCell ref="A1:B1"/>
    <mergeCell ref="A2:B2"/>
    <mergeCell ref="A3:B3"/>
    <mergeCell ref="A4:B4"/>
    <mergeCell ref="A5:B5"/>
    <mergeCell ref="A6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3D568-C781-48C9-879A-DE929D922DC9}">
  <dimension ref="A1:D13"/>
  <sheetViews>
    <sheetView workbookViewId="0">
      <selection activeCell="E26" sqref="E26"/>
    </sheetView>
  </sheetViews>
  <sheetFormatPr baseColWidth="10" defaultRowHeight="15" x14ac:dyDescent="0.25"/>
  <cols>
    <col min="1" max="1" width="23.7109375" customWidth="1"/>
    <col min="2" max="2" width="25.42578125" customWidth="1"/>
    <col min="3" max="3" width="13" customWidth="1"/>
    <col min="4" max="4" width="23.85546875" customWidth="1"/>
  </cols>
  <sheetData>
    <row r="1" spans="1:4" ht="30" x14ac:dyDescent="0.25">
      <c r="A1" s="22" t="s">
        <v>17</v>
      </c>
      <c r="B1" s="22"/>
      <c r="C1" s="13" t="s">
        <v>35</v>
      </c>
      <c r="D1" s="14" t="s">
        <v>36</v>
      </c>
    </row>
    <row r="2" spans="1:4" ht="30" customHeight="1" x14ac:dyDescent="0.25">
      <c r="A2" s="23" t="s">
        <v>18</v>
      </c>
      <c r="B2" s="23"/>
      <c r="C2" s="11">
        <v>0.15</v>
      </c>
      <c r="D2" s="3">
        <f>$C2*$D$10</f>
        <v>71799.407999999996</v>
      </c>
    </row>
    <row r="3" spans="1:4" ht="30" customHeight="1" x14ac:dyDescent="0.25">
      <c r="A3" s="23" t="s">
        <v>61</v>
      </c>
      <c r="B3" s="23"/>
      <c r="C3" s="11">
        <v>0.2</v>
      </c>
      <c r="D3" s="3">
        <f>$C3*$D$10</f>
        <v>95732.543999999994</v>
      </c>
    </row>
    <row r="4" spans="1:4" x14ac:dyDescent="0.25">
      <c r="A4" s="27" t="s">
        <v>37</v>
      </c>
      <c r="B4" s="27"/>
      <c r="C4" s="11">
        <v>0.1</v>
      </c>
      <c r="D4" s="3">
        <f>$C4*$D$10</f>
        <v>47866.271999999997</v>
      </c>
    </row>
    <row r="5" spans="1:4" x14ac:dyDescent="0.25">
      <c r="A5" s="23" t="s">
        <v>20</v>
      </c>
      <c r="B5" s="23"/>
      <c r="C5" s="11">
        <v>0.05</v>
      </c>
      <c r="D5" s="3">
        <f>$C5*$D$10</f>
        <v>23933.135999999999</v>
      </c>
    </row>
    <row r="6" spans="1:4" x14ac:dyDescent="0.25">
      <c r="A6" s="23" t="s">
        <v>21</v>
      </c>
      <c r="B6" s="23"/>
      <c r="C6" s="11">
        <v>0.5</v>
      </c>
      <c r="D6" s="3">
        <f>$C6*$D$10</f>
        <v>239331.36</v>
      </c>
    </row>
    <row r="7" spans="1:4" ht="4.5" customHeight="1" x14ac:dyDescent="0.25">
      <c r="A7" s="25"/>
      <c r="B7" s="25"/>
      <c r="C7" s="25"/>
      <c r="D7" s="25"/>
    </row>
    <row r="8" spans="1:4" ht="25.5" customHeight="1" x14ac:dyDescent="0.25">
      <c r="A8" s="26" t="s">
        <v>22</v>
      </c>
      <c r="B8" s="20" t="s">
        <v>62</v>
      </c>
      <c r="C8" s="12">
        <v>0.68</v>
      </c>
      <c r="D8" s="3">
        <f>($C8*$D$10)/2</f>
        <v>162745.3248</v>
      </c>
    </row>
    <row r="9" spans="1:4" ht="18" customHeight="1" x14ac:dyDescent="0.25">
      <c r="A9" s="26"/>
      <c r="B9" s="20" t="s">
        <v>63</v>
      </c>
      <c r="C9" s="12">
        <v>0.32</v>
      </c>
      <c r="D9" s="3">
        <f>($C9*$D$10)/2</f>
        <v>76586.035199999998</v>
      </c>
    </row>
    <row r="10" spans="1:4" ht="28.5" customHeight="1" x14ac:dyDescent="0.25">
      <c r="A10" s="24" t="s">
        <v>68</v>
      </c>
      <c r="B10" s="24"/>
      <c r="C10" s="24"/>
      <c r="D10" s="19">
        <f>MontantsTEM!F5</f>
        <v>478662.72</v>
      </c>
    </row>
    <row r="12" spans="1:4" x14ac:dyDescent="0.25">
      <c r="C12" s="15"/>
    </row>
    <row r="13" spans="1:4" x14ac:dyDescent="0.25">
      <c r="D13" s="16"/>
    </row>
  </sheetData>
  <mergeCells count="9">
    <mergeCell ref="A7:D7"/>
    <mergeCell ref="A8:A9"/>
    <mergeCell ref="A10:C10"/>
    <mergeCell ref="A1:B1"/>
    <mergeCell ref="A2:B2"/>
    <mergeCell ref="A3:B3"/>
    <mergeCell ref="A4:B4"/>
    <mergeCell ref="A5:B5"/>
    <mergeCell ref="A6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F7FCA-8A6A-4476-A6E7-E3B87EECB4CD}">
  <dimension ref="A1:D2"/>
  <sheetViews>
    <sheetView workbookViewId="0">
      <selection activeCell="B1" sqref="B1"/>
    </sheetView>
  </sheetViews>
  <sheetFormatPr baseColWidth="10" defaultRowHeight="15" x14ac:dyDescent="0.25"/>
  <cols>
    <col min="2" max="2" width="20.28515625" customWidth="1"/>
  </cols>
  <sheetData>
    <row r="1" spans="1:4" x14ac:dyDescent="0.25">
      <c r="A1" s="6" t="s">
        <v>13</v>
      </c>
    </row>
    <row r="2" spans="1:4" x14ac:dyDescent="0.25">
      <c r="A2" s="43" t="s">
        <v>14</v>
      </c>
      <c r="B2" s="43"/>
      <c r="C2" s="21">
        <v>20248</v>
      </c>
      <c r="D2" s="1" t="s">
        <v>12</v>
      </c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MontantsTEM</vt:lpstr>
      <vt:lpstr>DétailsSNA</vt:lpstr>
      <vt:lpstr>DétailsSB</vt:lpstr>
      <vt:lpstr>DétailsFEC</vt:lpstr>
      <vt:lpstr>DétailsPGL</vt:lpstr>
      <vt:lpstr>Taux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2025-10-09T09:18:29Z</dcterms:created>
  <dcterms:modified xsi:type="dcterms:W3CDTF">2025-10-09T09:18:40Z</dcterms:modified>
</cp:coreProperties>
</file>